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onus Lead Budget Calculator" sheetId="1" r:id="rId4"/>
  </sheets>
</workbook>
</file>

<file path=xl/sharedStrings.xml><?xml version="1.0" encoding="utf-8"?>
<sst xmlns="http://schemas.openxmlformats.org/spreadsheetml/2006/main" uniqueCount="43">
  <si>
    <t>Contract 
Rate</t>
  </si>
  <si>
    <t>Monthly Income 
Goal</t>
  </si>
  <si>
    <t>Monthly 
Production</t>
  </si>
  <si>
    <t>Weekly
Production</t>
  </si>
  <si>
    <t>Weekly Lead 
Budget</t>
  </si>
  <si>
    <t>Monthly Lead
Budget</t>
  </si>
  <si>
    <t>Monthly
 Total Income</t>
  </si>
  <si>
    <t>Annual Income 
Goal</t>
  </si>
  <si>
    <t>Annual 
Production</t>
  </si>
  <si>
    <t>Production 
Multiplier</t>
  </si>
  <si>
    <t>Weekly Submit</t>
  </si>
  <si>
    <t>Issue Rate:</t>
  </si>
  <si>
    <r>
      <rPr>
        <sz val="12"/>
        <color indexed="8"/>
        <rFont val="Montserrat Bold"/>
      </rPr>
      <t>Benchmark</t>
    </r>
    <r>
      <rPr>
        <sz val="10"/>
        <color indexed="8"/>
        <rFont val="Arial"/>
      </rPr>
      <t xml:space="preserve">
</t>
    </r>
    <r>
      <rPr>
        <sz val="12"/>
        <color indexed="8"/>
        <rFont val="Montserrat Bold"/>
      </rPr>
      <t>Full Time</t>
    </r>
  </si>
  <si>
    <t>Appts</t>
  </si>
  <si>
    <t>Leads/Week</t>
  </si>
  <si>
    <t>Type</t>
  </si>
  <si>
    <t>Contacts/Appt</t>
  </si>
  <si>
    <t>APV/Application</t>
  </si>
  <si>
    <t>Advance:</t>
  </si>
  <si>
    <t>5A</t>
  </si>
  <si>
    <t>Apps/Close</t>
  </si>
  <si>
    <t>Contract Rate:</t>
  </si>
  <si>
    <t>4A</t>
  </si>
  <si>
    <t>3A</t>
  </si>
  <si>
    <t>Apps/week</t>
  </si>
  <si>
    <t>2A</t>
  </si>
  <si>
    <t>Care Rate Impact</t>
  </si>
  <si>
    <t>Families/week</t>
  </si>
  <si>
    <t>1A</t>
  </si>
  <si>
    <t>Enter Sits</t>
  </si>
  <si>
    <t>Care Rate</t>
  </si>
  <si>
    <t>Enter Care Rate</t>
  </si>
  <si>
    <t>Sits/week</t>
  </si>
  <si>
    <t>Monthly Income</t>
  </si>
  <si>
    <t>Show Rate</t>
  </si>
  <si>
    <t>Your Leads/week</t>
  </si>
  <si>
    <t>Lead Investment</t>
  </si>
  <si>
    <t>ROI</t>
  </si>
  <si>
    <t>Phone Time Est. (hr/wk)</t>
  </si>
  <si>
    <t>Appt/Hour</t>
  </si>
  <si>
    <t>Sets/week</t>
  </si>
  <si>
    <t>Cells with this fill color are weekly keys</t>
  </si>
  <si>
    <t>Cell with this fill color can be adjusted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</si>
</sst>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&quot; &quot;&quot;$&quot;* #,##0.00&quot; &quot;;&quot; &quot;&quot;$&quot;* (#,##0.00);&quot; &quot;&quot;$&quot;* &quot;-&quot;??&quot; &quot;"/>
    <numFmt numFmtId="60" formatCode="&quot;$&quot;#,##0"/>
    <numFmt numFmtId="61" formatCode="&quot;$&quot;0.00"/>
    <numFmt numFmtId="62" formatCode="#,##0.0"/>
    <numFmt numFmtId="63" formatCode="&quot;$&quot;0"/>
    <numFmt numFmtId="64" formatCode="0.0%"/>
    <numFmt numFmtId="65" formatCode="0.0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8"/>
      <name val="Montserrat Bold"/>
    </font>
    <font>
      <b val="1"/>
      <sz val="10"/>
      <color indexed="8"/>
      <name val="Arial"/>
    </font>
    <font>
      <sz val="10"/>
      <color indexed="8"/>
      <name val="Montserrat Regular"/>
    </font>
    <font>
      <sz val="12"/>
      <color indexed="8"/>
      <name val="Montserrat Bold"/>
    </font>
    <font>
      <b val="1"/>
      <sz val="12"/>
      <color indexed="8"/>
      <name val="Arial"/>
    </font>
    <font>
      <sz val="12"/>
      <color indexed="8"/>
      <name val="Montserrat Regula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</fills>
  <borders count="7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10"/>
      </right>
      <top style="thick">
        <color indexed="10"/>
      </top>
      <bottom style="thin">
        <color indexed="8"/>
      </bottom>
      <diagonal/>
    </border>
    <border>
      <left style="thick">
        <color indexed="10"/>
      </left>
      <right>
        <color indexed="8"/>
      </right>
      <top>
        <color indexed="8"/>
      </top>
      <bottom>
        <color indexed="8"/>
      </bottom>
      <diagonal/>
    </border>
    <border>
      <left style="thick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 style="thin">
        <color indexed="8"/>
      </top>
      <bottom style="thick">
        <color indexed="10"/>
      </bottom>
      <diagonal/>
    </border>
    <border>
      <left/>
      <right style="thick">
        <color indexed="10"/>
      </right>
      <top style="thin">
        <color indexed="8"/>
      </top>
      <bottom style="thick">
        <color indexed="10"/>
      </bottom>
      <diagonal/>
    </border>
    <border>
      <left>
        <color indexed="8"/>
      </left>
      <right>
        <color indexed="8"/>
      </right>
      <top style="thick">
        <color indexed="10"/>
      </top>
      <bottom style="thick">
        <color indexed="10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17"/>
      </bottom>
      <diagonal/>
    </border>
    <border>
      <left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ck">
        <color indexed="10"/>
      </left>
      <right style="thin">
        <color indexed="17"/>
      </right>
      <top style="thick">
        <color indexed="10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0"/>
      </top>
      <bottom style="thin">
        <color indexed="17"/>
      </bottom>
      <diagonal/>
    </border>
    <border>
      <left style="thin">
        <color indexed="17"/>
      </left>
      <right style="thick">
        <color indexed="10"/>
      </right>
      <top style="thick">
        <color indexed="10"/>
      </top>
      <bottom style="thin">
        <color indexed="17"/>
      </bottom>
      <diagonal/>
    </border>
    <border>
      <left style="thick">
        <color indexed="10"/>
      </left>
      <right>
        <color indexed="8"/>
      </right>
      <top style="thin">
        <color indexed="17"/>
      </top>
      <bottom style="thin">
        <color indexed="17"/>
      </bottom>
      <diagonal/>
    </border>
    <border>
      <left style="thick">
        <color indexed="10"/>
      </left>
      <right style="thick">
        <color indexed="10"/>
      </right>
      <top>
        <color indexed="8"/>
      </top>
      <bottom>
        <color indexed="8"/>
      </bottom>
      <diagonal/>
    </border>
    <border>
      <left style="thick">
        <color indexed="10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0"/>
      </right>
      <top style="thin">
        <color indexed="17"/>
      </top>
      <bottom style="thin">
        <color indexed="17"/>
      </bottom>
      <diagonal/>
    </border>
    <border>
      <left style="thick">
        <color indexed="10"/>
      </left>
      <right style="thin">
        <color indexed="17"/>
      </right>
      <top style="thin">
        <color indexed="17"/>
      </top>
      <bottom style="thin">
        <color indexed="2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20"/>
      </bottom>
      <diagonal/>
    </border>
    <border>
      <left style="thick">
        <color indexed="10"/>
      </left>
      <right>
        <color indexed="8"/>
      </right>
      <top>
        <color indexed="8"/>
      </top>
      <bottom/>
      <diagonal/>
    </border>
    <border>
      <left style="thick">
        <color indexed="10"/>
      </left>
      <right>
        <color indexed="8"/>
      </right>
      <top style="thin">
        <color indexed="17"/>
      </top>
      <bottom style="thick">
        <color indexed="10"/>
      </bottom>
      <diagonal/>
    </border>
    <border>
      <left>
        <color indexed="8"/>
      </left>
      <right style="thin">
        <color indexed="17"/>
      </right>
      <top style="thin">
        <color indexed="17"/>
      </top>
      <bottom style="thick">
        <color indexed="10"/>
      </bottom>
      <diagonal/>
    </border>
    <border>
      <left style="thin">
        <color indexed="17"/>
      </left>
      <right style="thick">
        <color indexed="10"/>
      </right>
      <top style="thin">
        <color indexed="17"/>
      </top>
      <bottom style="thick">
        <color indexed="10"/>
      </bottom>
      <diagonal/>
    </border>
    <border>
      <left style="thick">
        <color indexed="1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17"/>
      </right>
      <top style="thin">
        <color indexed="20"/>
      </top>
      <bottom style="thin">
        <color indexed="20"/>
      </bottom>
      <diagonal/>
    </border>
    <border>
      <left style="thick">
        <color indexed="10"/>
      </left>
      <right>
        <color indexed="8"/>
      </right>
      <top/>
      <bottom>
        <color indexed="8"/>
      </bottom>
      <diagonal/>
    </border>
    <border>
      <left>
        <color indexed="8"/>
      </left>
      <right/>
      <top style="thick">
        <color indexed="10"/>
      </top>
      <bottom>
        <color indexed="8"/>
      </bottom>
      <diagonal/>
    </border>
    <border>
      <left/>
      <right style="thick">
        <color indexed="10"/>
      </right>
      <top style="thick">
        <color indexed="10"/>
      </top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 style="thick">
        <color indexed="10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/>
      <diagonal/>
    </border>
    <border>
      <left>
        <color indexed="8"/>
      </left>
      <right style="thick">
        <color indexed="10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/>
      <bottom>
        <color indexed="8"/>
      </bottom>
      <diagonal/>
    </border>
    <border>
      <left>
        <color indexed="8"/>
      </left>
      <right/>
      <top/>
      <bottom/>
      <diagonal/>
    </border>
    <border>
      <left/>
      <right style="thick">
        <color indexed="10"/>
      </right>
      <top>
        <color indexed="8"/>
      </top>
      <bottom/>
      <diagonal/>
    </border>
    <border>
      <left style="thick">
        <color indexed="10"/>
      </left>
      <right style="thin">
        <color indexed="20"/>
      </right>
      <top style="thin">
        <color indexed="20"/>
      </top>
      <bottom style="thick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ck">
        <color indexed="10"/>
      </bottom>
      <diagonal/>
    </border>
    <border>
      <left style="thin">
        <color indexed="20"/>
      </left>
      <right style="thin">
        <color indexed="17"/>
      </right>
      <top style="thin">
        <color indexed="20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>
        <color indexed="8"/>
      </left>
      <right>
        <color indexed="8"/>
      </right>
      <top style="thick">
        <color indexed="10"/>
      </top>
      <bottom style="thick">
        <color indexed="22"/>
      </bottom>
      <diagonal/>
    </border>
    <border>
      <left>
        <color indexed="8"/>
      </left>
      <right>
        <color indexed="8"/>
      </right>
      <top>
        <color indexed="8"/>
      </top>
      <bottom style="thick">
        <color indexed="22"/>
      </bottom>
      <diagonal/>
    </border>
    <border>
      <left>
        <color indexed="8"/>
      </left>
      <right/>
      <top/>
      <bottom>
        <color indexed="8"/>
      </bottom>
      <diagonal/>
    </border>
    <border>
      <left/>
      <right style="thick">
        <color indexed="10"/>
      </right>
      <top/>
      <bottom>
        <color indexed="8"/>
      </bottom>
      <diagonal/>
    </border>
    <border>
      <left style="thick">
        <color indexed="10"/>
      </left>
      <right style="thin">
        <color indexed="20"/>
      </right>
      <top style="thick">
        <color indexed="1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ck">
        <color indexed="10"/>
      </top>
      <bottom style="thin">
        <color indexed="20"/>
      </bottom>
      <diagonal/>
    </border>
    <border>
      <left style="thin">
        <color indexed="20"/>
      </left>
      <right style="thick">
        <color indexed="10"/>
      </right>
      <top style="thick">
        <color indexed="10"/>
      </top>
      <bottom style="thin">
        <color indexed="2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20"/>
      </bottom>
      <diagonal/>
    </border>
    <border>
      <left style="thick">
        <color indexed="10"/>
      </left>
      <right style="thin">
        <color indexed="17"/>
      </right>
      <top style="thick">
        <color indexed="22"/>
      </top>
      <bottom style="thin">
        <color indexed="17"/>
      </bottom>
      <diagonal/>
    </border>
    <border>
      <left style="thin">
        <color indexed="17"/>
      </left>
      <right style="thick">
        <color indexed="22"/>
      </right>
      <top style="thick">
        <color indexed="22"/>
      </top>
      <bottom style="thin">
        <color indexed="17"/>
      </bottom>
      <diagonal/>
    </border>
    <border>
      <left style="thick">
        <color indexed="10"/>
      </left>
      <right style="thin">
        <color indexed="17"/>
      </right>
      <top style="thin">
        <color indexed="17"/>
      </top>
      <bottom style="thick">
        <color indexed="10"/>
      </bottom>
      <diagonal/>
    </border>
    <border>
      <left style="thin">
        <color indexed="20"/>
      </left>
      <right style="thick">
        <color indexed="10"/>
      </right>
      <top style="thin">
        <color indexed="20"/>
      </top>
      <bottom style="thin">
        <color indexed="20"/>
      </bottom>
      <diagonal/>
    </border>
    <border>
      <left style="thick">
        <color indexed="10"/>
      </left>
      <right style="thick">
        <color indexed="10"/>
      </right>
      <top style="thin">
        <color indexed="20"/>
      </top>
      <bottom style="thin">
        <color indexed="20"/>
      </bottom>
      <diagonal/>
    </border>
    <border>
      <left style="thin">
        <color indexed="17"/>
      </left>
      <right style="thick">
        <color indexed="22"/>
      </right>
      <top style="thin">
        <color indexed="17"/>
      </top>
      <bottom style="thin">
        <color indexed="17"/>
      </bottom>
      <diagonal/>
    </border>
    <border>
      <left>
        <color indexed="8"/>
      </left>
      <right/>
      <top style="thick">
        <color indexed="10"/>
      </top>
      <bottom/>
      <diagonal/>
    </border>
    <border>
      <left/>
      <right>
        <color indexed="8"/>
      </right>
      <top style="thick">
        <color indexed="10"/>
      </top>
      <bottom/>
      <diagonal/>
    </border>
    <border>
      <left style="thin">
        <color indexed="17"/>
      </left>
      <right>
        <color indexed="8"/>
      </right>
      <top style="thin">
        <color indexed="17"/>
      </top>
      <bottom style="thin">
        <color indexed="17"/>
      </bottom>
      <diagonal/>
    </border>
    <border>
      <left/>
      <right>
        <color indexed="8"/>
      </right>
      <top/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ck">
        <color indexed="10"/>
      </bottom>
      <diagonal/>
    </border>
    <border>
      <left>
        <color indexed="8"/>
      </left>
      <right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0"/>
      </bottom>
      <diagonal/>
    </border>
    <border>
      <left style="thin">
        <color indexed="20"/>
      </left>
      <right style="thick">
        <color indexed="10"/>
      </right>
      <top style="thin">
        <color indexed="2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n">
        <color indexed="20"/>
      </top>
      <bottom style="thick">
        <color indexed="10"/>
      </bottom>
      <diagonal/>
    </border>
    <border>
      <left style="thick">
        <color indexed="10"/>
      </left>
      <right style="thin">
        <color indexed="17"/>
      </right>
      <top style="thin">
        <color indexed="17"/>
      </top>
      <bottom style="thick">
        <color indexed="22"/>
      </bottom>
      <diagonal/>
    </border>
    <border>
      <left style="thin">
        <color indexed="17"/>
      </left>
      <right style="thick">
        <color indexed="22"/>
      </right>
      <top style="thin">
        <color indexed="17"/>
      </top>
      <bottom style="thick">
        <color indexed="2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bottom" wrapText="1"/>
    </xf>
    <xf numFmtId="49" fontId="4" fillId="2" borderId="3" applyNumberFormat="1" applyFont="1" applyFill="1" applyBorder="1" applyAlignment="1" applyProtection="0">
      <alignment horizontal="center" vertical="bottom" wrapText="1"/>
    </xf>
    <xf numFmtId="0" fontId="5" fillId="2" borderId="2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bottom" wrapText="1"/>
    </xf>
    <xf numFmtId="0" fontId="3" borderId="5" applyNumberFormat="0" applyFont="1" applyFill="0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horizontal="center" vertical="bottom"/>
    </xf>
    <xf numFmtId="9" fontId="3" fillId="3" borderId="7" applyNumberFormat="1" applyFont="1" applyFill="1" applyBorder="1" applyAlignment="1" applyProtection="0">
      <alignment horizontal="center" vertical="bottom"/>
    </xf>
    <xf numFmtId="59" fontId="6" fillId="3" borderId="7" applyNumberFormat="1" applyFont="1" applyFill="1" applyBorder="1" applyAlignment="1" applyProtection="0">
      <alignment vertical="bottom"/>
    </xf>
    <xf numFmtId="59" fontId="6" fillId="4" borderId="7" applyNumberFormat="1" applyFont="1" applyFill="1" applyBorder="1" applyAlignment="1" applyProtection="0">
      <alignment vertical="bottom"/>
    </xf>
    <xf numFmtId="59" fontId="7" fillId="5" borderId="7" applyNumberFormat="1" applyFont="1" applyFill="1" applyBorder="1" applyAlignment="1" applyProtection="0">
      <alignment vertical="bottom"/>
    </xf>
    <xf numFmtId="0" fontId="5" fillId="6" borderId="7" applyNumberFormat="0" applyFont="1" applyFill="1" applyBorder="1" applyAlignment="1" applyProtection="0">
      <alignment vertical="bottom"/>
    </xf>
    <xf numFmtId="59" fontId="8" fillId="7" borderId="8" applyNumberFormat="1" applyFont="1" applyFill="1" applyBorder="1" applyAlignment="1" applyProtection="0">
      <alignment vertical="bottom"/>
    </xf>
    <xf numFmtId="59" fontId="8" fillId="7" borderId="3" applyNumberFormat="1" applyFont="1" applyFill="1" applyBorder="1" applyAlignment="1" applyProtection="0">
      <alignment vertical="bottom"/>
    </xf>
    <xf numFmtId="59" fontId="8" fillId="7" borderId="9" applyNumberFormat="1" applyFont="1" applyFill="1" applyBorder="1" applyAlignment="1" applyProtection="0">
      <alignment vertical="bottom"/>
    </xf>
    <xf numFmtId="2" fontId="5" fillId="7" borderId="10" applyNumberFormat="1" applyFont="1" applyFill="1" applyBorder="1" applyAlignment="1" applyProtection="0">
      <alignment horizontal="center" vertical="bottom"/>
    </xf>
    <xf numFmtId="0" fontId="3" fillId="2" borderId="11" applyNumberFormat="0" applyFont="1" applyFill="1" applyBorder="1" applyAlignment="1" applyProtection="0">
      <alignment horizontal="center" vertical="bottom"/>
    </xf>
    <xf numFmtId="0" fontId="6" fillId="2" borderId="12" applyNumberFormat="0" applyFont="1" applyFill="1" applyBorder="1" applyAlignment="1" applyProtection="0">
      <alignment horizontal="center" vertical="bottom"/>
    </xf>
    <xf numFmtId="59" fontId="6" fillId="2" borderId="12" applyNumberFormat="1" applyFont="1" applyFill="1" applyBorder="1" applyAlignment="1" applyProtection="0">
      <alignment vertical="bottom"/>
    </xf>
    <xf numFmtId="59" fontId="7" fillId="2" borderId="3" applyNumberFormat="1" applyFont="1" applyFill="1" applyBorder="1" applyAlignment="1" applyProtection="0">
      <alignment vertical="bottom"/>
    </xf>
    <xf numFmtId="0" fontId="8" fillId="2" borderId="12" applyNumberFormat="0" applyFont="1" applyFill="1" applyBorder="1" applyAlignment="1" applyProtection="0">
      <alignment vertical="bottom"/>
    </xf>
    <xf numFmtId="0" fontId="3" fillId="2" borderId="13" applyNumberFormat="0" applyFont="1" applyFill="1" applyBorder="1" applyAlignment="1" applyProtection="0">
      <alignment vertical="bottom"/>
    </xf>
    <xf numFmtId="0" fontId="6" fillId="8" borderId="14" applyNumberFormat="0" applyFont="1" applyFill="1" applyBorder="1" applyAlignment="1" applyProtection="0">
      <alignment horizontal="center" vertical="bottom"/>
    </xf>
    <xf numFmtId="59" fontId="6" fillId="8" borderId="14" applyNumberFormat="1" applyFont="1" applyFill="1" applyBorder="1" applyAlignment="1" applyProtection="0">
      <alignment vertical="bottom"/>
    </xf>
    <xf numFmtId="59" fontId="7" fillId="8" borderId="15" applyNumberFormat="1" applyFont="1" applyFill="1" applyBorder="1" applyAlignment="1" applyProtection="0">
      <alignment vertical="bottom"/>
    </xf>
    <xf numFmtId="0" fontId="8" fillId="8" borderId="16" applyNumberFormat="0" applyFont="1" applyFill="1" applyBorder="1" applyAlignment="1" applyProtection="0">
      <alignment vertical="bottom"/>
    </xf>
    <xf numFmtId="0" fontId="8" fillId="8" borderId="14" applyNumberFormat="0" applyFont="1" applyFill="1" applyBorder="1" applyAlignment="1" applyProtection="0">
      <alignment vertical="bottom"/>
    </xf>
    <xf numFmtId="0" fontId="3" fillId="8" borderId="14" applyNumberFormat="0" applyFont="1" applyFill="1" applyBorder="1" applyAlignment="1" applyProtection="0">
      <alignment vertical="bottom"/>
    </xf>
    <xf numFmtId="0" fontId="8" fillId="8" borderId="17" applyNumberFormat="0" applyFont="1" applyFill="1" applyBorder="1" applyAlignment="1" applyProtection="0">
      <alignment vertical="bottom"/>
    </xf>
    <xf numFmtId="49" fontId="6" fillId="8" borderId="18" applyNumberFormat="1" applyFont="1" applyFill="1" applyBorder="1" applyAlignment="1" applyProtection="0">
      <alignment horizontal="center" vertical="bottom"/>
    </xf>
    <xf numFmtId="0" fontId="0" fillId="8" borderId="19" applyNumberFormat="0" applyFont="1" applyFill="1" applyBorder="1" applyAlignment="1" applyProtection="0">
      <alignment vertical="bottom"/>
    </xf>
    <xf numFmtId="60" fontId="6" fillId="9" borderId="20" applyNumberFormat="1" applyFont="1" applyFill="1" applyBorder="1" applyAlignment="1" applyProtection="0">
      <alignment horizontal="center" vertical="bottom"/>
    </xf>
    <xf numFmtId="49" fontId="6" fillId="7" borderId="18" applyNumberFormat="1" applyFont="1" applyFill="1" applyBorder="1" applyAlignment="1" applyProtection="0">
      <alignment horizontal="right" vertical="bottom"/>
    </xf>
    <xf numFmtId="9" fontId="6" fillId="3" borderId="20" applyNumberFormat="1" applyFont="1" applyFill="1" applyBorder="1" applyAlignment="1" applyProtection="0">
      <alignment horizontal="center" vertical="bottom"/>
    </xf>
    <xf numFmtId="59" fontId="7" fillId="8" borderId="21" applyNumberFormat="1" applyFont="1" applyFill="1" applyBorder="1" applyAlignment="1" applyProtection="0">
      <alignment vertical="bottom"/>
    </xf>
    <xf numFmtId="0" fontId="8" fillId="8" borderId="22" applyNumberFormat="0" applyFont="1" applyFill="1" applyBorder="1" applyAlignment="1" applyProtection="0">
      <alignment vertical="bottom"/>
    </xf>
    <xf numFmtId="49" fontId="6" fillId="10" borderId="18" applyNumberFormat="1" applyFont="1" applyFill="1" applyBorder="1" applyAlignment="1" applyProtection="0">
      <alignment horizontal="center" vertical="center" wrapText="1"/>
    </xf>
    <xf numFmtId="49" fontId="6" fillId="10" borderId="19" applyNumberFormat="1" applyFont="1" applyFill="1" applyBorder="1" applyAlignment="1" applyProtection="0">
      <alignment horizontal="center" vertical="bottom"/>
    </xf>
    <xf numFmtId="49" fontId="6" fillId="10" borderId="19" applyNumberFormat="1" applyFont="1" applyFill="1" applyBorder="1" applyAlignment="1" applyProtection="0">
      <alignment vertical="bottom"/>
    </xf>
    <xf numFmtId="49" fontId="6" fillId="10" borderId="20" applyNumberFormat="1" applyFont="1" applyFill="1" applyBorder="1" applyAlignment="1" applyProtection="0">
      <alignment horizontal="center" vertical="center" wrapText="1"/>
    </xf>
    <xf numFmtId="0" fontId="6" fillId="8" borderId="5" applyNumberFormat="0" applyFont="1" applyFill="1" applyBorder="1" applyAlignment="1" applyProtection="0">
      <alignment vertical="bottom"/>
    </xf>
    <xf numFmtId="49" fontId="6" fillId="8" borderId="23" applyNumberFormat="1" applyFont="1" applyFill="1" applyBorder="1" applyAlignment="1" applyProtection="0">
      <alignment horizontal="center" vertical="bottom"/>
    </xf>
    <xf numFmtId="0" fontId="0" fillId="8" borderId="24" applyNumberFormat="0" applyFont="1" applyFill="1" applyBorder="1" applyAlignment="1" applyProtection="0">
      <alignment vertical="bottom"/>
    </xf>
    <xf numFmtId="60" fontId="6" fillId="3" borderId="25" applyNumberFormat="1" applyFont="1" applyFill="1" applyBorder="1" applyAlignment="1" applyProtection="0">
      <alignment horizontal="center" vertical="bottom"/>
    </xf>
    <xf numFmtId="49" fontId="6" fillId="7" borderId="23" applyNumberFormat="1" applyFont="1" applyFill="1" applyBorder="1" applyAlignment="1" applyProtection="0">
      <alignment horizontal="right" vertical="bottom"/>
    </xf>
    <xf numFmtId="9" fontId="6" fillId="3" borderId="25" applyNumberFormat="1" applyFont="1" applyFill="1" applyBorder="1" applyAlignment="1" applyProtection="0">
      <alignment horizontal="center" vertical="bottom"/>
    </xf>
    <xf numFmtId="0" fontId="0" fillId="8" borderId="21" applyNumberFormat="0" applyFont="1" applyFill="1" applyBorder="1" applyAlignment="1" applyProtection="0">
      <alignment vertical="bottom"/>
    </xf>
    <xf numFmtId="0" fontId="0" fillId="8" borderId="26" applyNumberFormat="0" applyFont="1" applyFill="1" applyBorder="1" applyAlignment="1" applyProtection="0">
      <alignment vertical="bottom"/>
    </xf>
    <xf numFmtId="0" fontId="6" fillId="3" borderId="27" applyNumberFormat="1" applyFont="1" applyFill="1" applyBorder="1" applyAlignment="1" applyProtection="0">
      <alignment horizontal="center" vertical="bottom"/>
    </xf>
    <xf numFmtId="49" fontId="6" fillId="10" borderId="27" applyNumberFormat="1" applyFont="1" applyFill="1" applyBorder="1" applyAlignment="1" applyProtection="0">
      <alignment horizontal="center" vertical="bottom"/>
    </xf>
    <xf numFmtId="0" fontId="3" fillId="3" borderId="25" applyNumberFormat="1" applyFont="1" applyFill="1" applyBorder="1" applyAlignment="1" applyProtection="0">
      <alignment horizontal="center" vertical="bottom"/>
    </xf>
    <xf numFmtId="0" fontId="6" fillId="8" borderId="28" applyNumberFormat="0" applyFont="1" applyFill="1" applyBorder="1" applyAlignment="1" applyProtection="0">
      <alignment vertical="bottom"/>
    </xf>
    <xf numFmtId="49" fontId="6" fillId="8" borderId="29" applyNumberFormat="1" applyFont="1" applyFill="1" applyBorder="1" applyAlignment="1" applyProtection="0">
      <alignment horizontal="center" vertical="bottom"/>
    </xf>
    <xf numFmtId="0" fontId="0" fillId="8" borderId="30" applyNumberFormat="0" applyFont="1" applyFill="1" applyBorder="1" applyAlignment="1" applyProtection="0">
      <alignment vertical="bottom"/>
    </xf>
    <xf numFmtId="0" fontId="6" fillId="3" borderId="31" applyNumberFormat="1" applyFont="1" applyFill="1" applyBorder="1" applyAlignment="1" applyProtection="0">
      <alignment horizontal="center" vertical="bottom"/>
    </xf>
    <xf numFmtId="9" fontId="6" fillId="7" borderId="25" applyNumberFormat="1" applyFont="1" applyFill="1" applyBorder="1" applyAlignment="1" applyProtection="0">
      <alignment horizontal="center" vertical="bottom"/>
    </xf>
    <xf numFmtId="0" fontId="7" fillId="8" borderId="21" applyNumberFormat="0" applyFont="1" applyFill="1" applyBorder="1" applyAlignment="1" applyProtection="0">
      <alignment vertical="bottom"/>
    </xf>
    <xf numFmtId="0" fontId="6" fillId="10" borderId="32" applyNumberFormat="0" applyFont="1" applyFill="1" applyBorder="1" applyAlignment="1" applyProtection="0">
      <alignment vertical="bottom"/>
    </xf>
    <xf numFmtId="9" fontId="6" fillId="10" borderId="33" applyNumberFormat="1" applyFont="1" applyFill="1" applyBorder="1" applyAlignment="1" applyProtection="0">
      <alignment horizontal="center" vertical="bottom"/>
    </xf>
    <xf numFmtId="1" fontId="6" fillId="10" borderId="33" applyNumberFormat="1" applyFont="1" applyFill="1" applyBorder="1" applyAlignment="1" applyProtection="0">
      <alignment horizontal="center" vertical="bottom"/>
    </xf>
    <xf numFmtId="49" fontId="6" fillId="10" borderId="34" applyNumberFormat="1" applyFont="1" applyFill="1" applyBorder="1" applyAlignment="1" applyProtection="0">
      <alignment horizontal="center" vertical="bottom"/>
    </xf>
    <xf numFmtId="0" fontId="6" fillId="8" borderId="35" applyNumberFormat="0" applyFont="1" applyFill="1" applyBorder="1" applyAlignment="1" applyProtection="0">
      <alignment horizontal="center" vertical="bottom" wrapText="1"/>
    </xf>
    <xf numFmtId="0" fontId="6" fillId="8" borderId="16" applyNumberFormat="0" applyFont="1" applyFill="1" applyBorder="1" applyAlignment="1" applyProtection="0">
      <alignment horizontal="center" vertical="bottom"/>
    </xf>
    <xf numFmtId="0" fontId="6" fillId="8" borderId="36" applyNumberFormat="0" applyFont="1" applyFill="1" applyBorder="1" applyAlignment="1" applyProtection="0">
      <alignment horizontal="center" vertical="bottom"/>
    </xf>
    <xf numFmtId="0" fontId="5" fillId="8" borderId="37" applyNumberFormat="0" applyFont="1" applyFill="1" applyBorder="1" applyAlignment="1" applyProtection="0">
      <alignment vertical="bottom"/>
    </xf>
    <xf numFmtId="59" fontId="6" fillId="8" borderId="23" applyNumberFormat="1" applyFont="1" applyFill="1" applyBorder="1" applyAlignment="1" applyProtection="0">
      <alignment vertical="bottom"/>
    </xf>
    <xf numFmtId="59" fontId="6" fillId="8" borderId="25" applyNumberFormat="1" applyFont="1" applyFill="1" applyBorder="1" applyAlignment="1" applyProtection="0">
      <alignment vertical="bottom"/>
    </xf>
    <xf numFmtId="0" fontId="6" fillId="10" borderId="33" applyNumberFormat="0" applyFont="1" applyFill="1" applyBorder="1" applyAlignment="1" applyProtection="0">
      <alignment horizontal="center" vertical="bottom"/>
    </xf>
    <xf numFmtId="61" fontId="6" fillId="8" borderId="5" applyNumberFormat="1" applyFont="1" applyFill="1" applyBorder="1" applyAlignment="1" applyProtection="0">
      <alignment horizontal="center" vertical="bottom"/>
    </xf>
    <xf numFmtId="0" fontId="6" fillId="8" borderId="17" applyNumberFormat="0" applyFont="1" applyFill="1" applyBorder="1" applyAlignment="1" applyProtection="0">
      <alignment horizontal="center" vertical="bottom"/>
    </xf>
    <xf numFmtId="0" fontId="6" fillId="8" borderId="38" applyNumberFormat="0" applyFont="1" applyFill="1" applyBorder="1" applyAlignment="1" applyProtection="0">
      <alignment horizontal="center" vertical="bottom"/>
    </xf>
    <xf numFmtId="0" fontId="5" fillId="8" borderId="39" applyNumberFormat="0" applyFont="1" applyFill="1" applyBorder="1" applyAlignment="1" applyProtection="0">
      <alignment vertical="bottom"/>
    </xf>
    <xf numFmtId="49" fontId="6" fillId="11" borderId="23" applyNumberFormat="1" applyFont="1" applyFill="1" applyBorder="1" applyAlignment="1" applyProtection="0">
      <alignment horizontal="right" vertical="bottom"/>
    </xf>
    <xf numFmtId="62" fontId="6" fillId="11" borderId="25" applyNumberFormat="1" applyFont="1" applyFill="1" applyBorder="1" applyAlignment="1" applyProtection="0">
      <alignment horizontal="center" vertical="bottom"/>
    </xf>
    <xf numFmtId="0" fontId="0" fillId="10" borderId="32" applyNumberFormat="0" applyFont="1" applyFill="1" applyBorder="1" applyAlignment="1" applyProtection="0">
      <alignment vertical="bottom"/>
    </xf>
    <xf numFmtId="0" fontId="0" fillId="10" borderId="33" applyNumberFormat="0" applyFont="1" applyFill="1" applyBorder="1" applyAlignment="1" applyProtection="0">
      <alignment vertical="bottom"/>
    </xf>
    <xf numFmtId="0" fontId="6" fillId="8" borderId="40" applyNumberFormat="0" applyFont="1" applyFill="1" applyBorder="1" applyAlignment="1" applyProtection="0">
      <alignment horizontal="center" vertical="bottom"/>
    </xf>
    <xf numFmtId="49" fontId="6" fillId="8" borderId="40" applyNumberFormat="1" applyFont="1" applyFill="1" applyBorder="1" applyAlignment="1" applyProtection="0">
      <alignment horizontal="left" vertical="bottom"/>
    </xf>
    <xf numFmtId="59" fontId="6" fillId="8" borderId="41" applyNumberFormat="1" applyFont="1" applyFill="1" applyBorder="1" applyAlignment="1" applyProtection="0">
      <alignment horizontal="left" vertical="bottom"/>
    </xf>
    <xf numFmtId="49" fontId="6" fillId="8" borderId="23" applyNumberFormat="1" applyFont="1" applyFill="1" applyBorder="1" applyAlignment="1" applyProtection="0">
      <alignment horizontal="right" vertical="bottom"/>
    </xf>
    <xf numFmtId="62" fontId="6" fillId="8" borderId="25" applyNumberFormat="1" applyFont="1" applyFill="1" applyBorder="1" applyAlignment="1" applyProtection="0">
      <alignment horizontal="center" vertical="bottom"/>
    </xf>
    <xf numFmtId="61" fontId="6" fillId="8" borderId="28" applyNumberFormat="1" applyFont="1" applyFill="1" applyBorder="1" applyAlignment="1" applyProtection="0">
      <alignment horizontal="center" vertical="bottom"/>
    </xf>
    <xf numFmtId="0" fontId="6" fillId="8" borderId="42" applyNumberFormat="0" applyFont="1" applyFill="1" applyBorder="1" applyAlignment="1" applyProtection="0">
      <alignment horizontal="center" vertical="bottom"/>
    </xf>
    <xf numFmtId="49" fontId="0" fillId="8" borderId="43" applyNumberFormat="1" applyFont="1" applyFill="1" applyBorder="1" applyAlignment="1" applyProtection="0">
      <alignment vertical="bottom"/>
    </xf>
    <xf numFmtId="0" fontId="0" fillId="8" borderId="44" applyNumberFormat="1" applyFont="1" applyFill="1" applyBorder="1" applyAlignment="1" applyProtection="0">
      <alignment horizontal="left" vertical="bottom"/>
    </xf>
    <xf numFmtId="63" fontId="6" fillId="8" borderId="22" applyNumberFormat="1" applyFont="1" applyFill="1" applyBorder="1" applyAlignment="1" applyProtection="0">
      <alignment vertical="bottom"/>
    </xf>
    <xf numFmtId="59" fontId="6" fillId="10" borderId="45" applyNumberFormat="1" applyFont="1" applyFill="1" applyBorder="1" applyAlignment="1" applyProtection="0">
      <alignment vertical="bottom"/>
    </xf>
    <xf numFmtId="0" fontId="6" fillId="10" borderId="46" applyNumberFormat="0" applyFont="1" applyFill="1" applyBorder="1" applyAlignment="1" applyProtection="0">
      <alignment horizontal="left" vertical="bottom"/>
    </xf>
    <xf numFmtId="1" fontId="6" fillId="10" borderId="46" applyNumberFormat="1" applyFont="1" applyFill="1" applyBorder="1" applyAlignment="1" applyProtection="0">
      <alignment horizontal="center" vertical="bottom"/>
    </xf>
    <xf numFmtId="2" fontId="6" fillId="10" borderId="47" applyNumberFormat="1" applyFont="1" applyFill="1" applyBorder="1" applyAlignment="1" applyProtection="0">
      <alignment horizontal="center" vertical="bottom"/>
    </xf>
    <xf numFmtId="0" fontId="3" fillId="3" borderId="31" applyNumberFormat="1" applyFont="1" applyFill="1" applyBorder="1" applyAlignment="1" applyProtection="0">
      <alignment horizontal="center" vertical="bottom"/>
    </xf>
    <xf numFmtId="61" fontId="6" fillId="8" borderId="35" applyNumberFormat="1" applyFont="1" applyFill="1" applyBorder="1" applyAlignment="1" applyProtection="0">
      <alignment horizontal="center" vertical="bottom"/>
    </xf>
    <xf numFmtId="64" fontId="0" fillId="8" borderId="48" applyNumberFormat="1" applyFont="1" applyFill="1" applyBorder="1" applyAlignment="1" applyProtection="0">
      <alignment horizontal="left" vertical="bottom"/>
    </xf>
    <xf numFmtId="49" fontId="6" fillId="9" borderId="23" applyNumberFormat="1" applyFont="1" applyFill="1" applyBorder="1" applyAlignment="1" applyProtection="0">
      <alignment horizontal="right" vertical="bottom"/>
    </xf>
    <xf numFmtId="65" fontId="6" fillId="9" borderId="25" applyNumberFormat="1" applyFont="1" applyFill="1" applyBorder="1" applyAlignment="1" applyProtection="0">
      <alignment horizontal="center" vertical="bottom"/>
    </xf>
    <xf numFmtId="0" fontId="0" fillId="8" borderId="14" applyNumberFormat="0" applyFont="1" applyFill="1" applyBorder="1" applyAlignment="1" applyProtection="0">
      <alignment vertical="bottom"/>
    </xf>
    <xf numFmtId="1" fontId="6" fillId="8" borderId="49" applyNumberFormat="1" applyFont="1" applyFill="1" applyBorder="1" applyAlignment="1" applyProtection="0">
      <alignment horizontal="center" vertical="bottom"/>
    </xf>
    <xf numFmtId="61" fontId="6" fillId="8" borderId="50" applyNumberFormat="1" applyFont="1" applyFill="1" applyBorder="1" applyAlignment="1" applyProtection="0">
      <alignment horizontal="center" vertical="bottom"/>
    </xf>
    <xf numFmtId="49" fontId="0" fillId="8" borderId="51" applyNumberFormat="1" applyFont="1" applyFill="1" applyBorder="1" applyAlignment="1" applyProtection="0">
      <alignment vertical="center"/>
    </xf>
    <xf numFmtId="63" fontId="0" fillId="8" borderId="52" applyNumberFormat="1" applyFont="1" applyFill="1" applyBorder="1" applyAlignment="1" applyProtection="0">
      <alignment horizontal="left" vertical="center"/>
    </xf>
    <xf numFmtId="49" fontId="6" fillId="8" borderId="53" applyNumberFormat="1" applyFont="1" applyFill="1" applyBorder="1" applyAlignment="1" applyProtection="0">
      <alignment horizontal="center" vertical="center" wrapText="1"/>
    </xf>
    <xf numFmtId="49" fontId="6" fillId="8" borderId="54" applyNumberFormat="1" applyFont="1" applyFill="1" applyBorder="1" applyAlignment="1" applyProtection="0">
      <alignment horizontal="center" vertical="center" wrapText="1"/>
    </xf>
    <xf numFmtId="49" fontId="6" fillId="8" borderId="55" applyNumberFormat="1" applyFont="1" applyFill="1" applyBorder="1" applyAlignment="1" applyProtection="0">
      <alignment horizontal="center" vertical="center"/>
    </xf>
    <xf numFmtId="49" fontId="6" fillId="8" borderId="56" applyNumberFormat="1" applyFont="1" applyFill="1" applyBorder="1" applyAlignment="1" applyProtection="0">
      <alignment horizontal="center" vertical="center"/>
    </xf>
    <xf numFmtId="49" fontId="6" fillId="8" borderId="57" applyNumberFormat="1" applyFont="1" applyFill="1" applyBorder="1" applyAlignment="1" applyProtection="0">
      <alignment horizontal="center" vertical="bottom" wrapText="1"/>
    </xf>
    <xf numFmtId="49" fontId="6" fillId="8" borderId="58" applyNumberFormat="1" applyFont="1" applyFill="1" applyBorder="1" applyAlignment="1" applyProtection="0">
      <alignment horizontal="center" vertical="bottom" wrapText="1"/>
    </xf>
    <xf numFmtId="59" fontId="6" fillId="8" borderId="41" applyNumberFormat="1" applyFont="1" applyFill="1" applyBorder="1" applyAlignment="1" applyProtection="0">
      <alignment vertical="bottom"/>
    </xf>
    <xf numFmtId="49" fontId="6" fillId="8" borderId="59" applyNumberFormat="1" applyFont="1" applyFill="1" applyBorder="1" applyAlignment="1" applyProtection="0">
      <alignment horizontal="right" vertical="bottom"/>
    </xf>
    <xf numFmtId="65" fontId="6" fillId="8" borderId="31" applyNumberFormat="1" applyFont="1" applyFill="1" applyBorder="1" applyAlignment="1" applyProtection="0">
      <alignment horizontal="center" vertical="bottom"/>
    </xf>
    <xf numFmtId="1" fontId="6" fillId="9" borderId="32" applyNumberFormat="1" applyFont="1" applyFill="1" applyBorder="1" applyAlignment="1" applyProtection="0">
      <alignment horizontal="center" vertical="bottom"/>
    </xf>
    <xf numFmtId="61" fontId="6" fillId="8" borderId="33" applyNumberFormat="1" applyFont="1" applyFill="1" applyBorder="1" applyAlignment="1" applyProtection="0">
      <alignment horizontal="center" vertical="bottom"/>
    </xf>
    <xf numFmtId="49" fontId="6" fillId="8" borderId="60" applyNumberFormat="1" applyFont="1" applyFill="1" applyBorder="1" applyAlignment="1" applyProtection="0">
      <alignment horizontal="center" vertical="bottom"/>
    </xf>
    <xf numFmtId="9" fontId="6" fillId="8" borderId="61" applyNumberFormat="1" applyFont="1" applyFill="1" applyBorder="1" applyAlignment="1" applyProtection="0">
      <alignment horizontal="center" vertical="bottom"/>
    </xf>
    <xf numFmtId="65" fontId="5" fillId="8" borderId="23" applyNumberFormat="1" applyFont="1" applyFill="1" applyBorder="1" applyAlignment="1" applyProtection="0">
      <alignment horizontal="center" vertical="bottom"/>
    </xf>
    <xf numFmtId="0" fontId="5" fillId="3" borderId="62" applyNumberFormat="1" applyFont="1" applyFill="1" applyBorder="1" applyAlignment="1" applyProtection="0">
      <alignment horizontal="center" vertical="bottom"/>
    </xf>
    <xf numFmtId="59" fontId="6" fillId="8" borderId="17" applyNumberFormat="1" applyFont="1" applyFill="1" applyBorder="1" applyAlignment="1" applyProtection="0">
      <alignment vertical="bottom"/>
    </xf>
    <xf numFmtId="0" fontId="0" fillId="8" borderId="63" applyNumberFormat="0" applyFont="1" applyFill="1" applyBorder="1" applyAlignment="1" applyProtection="0">
      <alignment vertical="bottom"/>
    </xf>
    <xf numFmtId="0" fontId="0" fillId="8" borderId="64" applyNumberFormat="0" applyFont="1" applyFill="1" applyBorder="1" applyAlignment="1" applyProtection="0">
      <alignment vertical="bottom"/>
    </xf>
    <xf numFmtId="59" fontId="7" fillId="8" borderId="65" applyNumberFormat="1" applyFont="1" applyFill="1" applyBorder="1" applyAlignment="1" applyProtection="0">
      <alignment vertical="bottom"/>
    </xf>
    <xf numFmtId="0" fontId="8" fillId="8" borderId="41" applyNumberFormat="0" applyFont="1" applyFill="1" applyBorder="1" applyAlignment="1" applyProtection="0">
      <alignment vertical="bottom"/>
    </xf>
    <xf numFmtId="1" fontId="6" fillId="8" borderId="32" applyNumberFormat="1" applyFont="1" applyFill="1" applyBorder="1" applyAlignment="1" applyProtection="0">
      <alignment horizontal="center" vertical="bottom"/>
    </xf>
    <xf numFmtId="2" fontId="5" fillId="8" borderId="62" applyNumberFormat="1" applyFont="1" applyFill="1" applyBorder="1" applyAlignment="1" applyProtection="0">
      <alignment horizontal="center" vertical="bottom"/>
    </xf>
    <xf numFmtId="0" fontId="0" fillId="8" borderId="51" applyNumberFormat="0" applyFont="1" applyFill="1" applyBorder="1" applyAlignment="1" applyProtection="0">
      <alignment vertical="bottom"/>
    </xf>
    <xf numFmtId="61" fontId="0" fillId="8" borderId="66" applyNumberFormat="1" applyFont="1" applyFill="1" applyBorder="1" applyAlignment="1" applyProtection="0">
      <alignment vertical="bottom"/>
    </xf>
    <xf numFmtId="0" fontId="6" fillId="8" borderId="67" applyNumberFormat="0" applyFont="1" applyFill="1" applyBorder="1" applyAlignment="1" applyProtection="0">
      <alignment horizontal="center" vertical="bottom"/>
    </xf>
    <xf numFmtId="59" fontId="6" fillId="8" borderId="67" applyNumberFormat="1" applyFont="1" applyFill="1" applyBorder="1" applyAlignment="1" applyProtection="0">
      <alignment vertical="bottom"/>
    </xf>
    <xf numFmtId="59" fontId="7" fillId="8" borderId="68" applyNumberFormat="1" applyFont="1" applyFill="1" applyBorder="1" applyAlignment="1" applyProtection="0">
      <alignment vertical="bottom"/>
    </xf>
    <xf numFmtId="0" fontId="6" fillId="8" borderId="41" applyNumberFormat="0" applyFont="1" applyFill="1" applyBorder="1" applyAlignment="1" applyProtection="0">
      <alignment horizontal="center" vertical="bottom"/>
    </xf>
    <xf numFmtId="49" fontId="6" fillId="9" borderId="18" applyNumberFormat="1" applyFont="1" applyFill="1" applyBorder="1" applyAlignment="1" applyProtection="0">
      <alignment horizontal="center" vertical="bottom"/>
    </xf>
    <xf numFmtId="0" fontId="0" fillId="8" borderId="20" applyNumberFormat="0" applyFont="1" applyFill="1" applyBorder="1" applyAlignment="1" applyProtection="0">
      <alignment vertical="bottom"/>
    </xf>
    <xf numFmtId="49" fontId="6" fillId="3" borderId="59" applyNumberFormat="1" applyFont="1" applyFill="1" applyBorder="1" applyAlignment="1" applyProtection="0">
      <alignment horizontal="center" vertical="bottom"/>
    </xf>
    <xf numFmtId="0" fontId="0" fillId="8" borderId="69" applyNumberFormat="0" applyFont="1" applyFill="1" applyBorder="1" applyAlignment="1" applyProtection="0">
      <alignment vertical="bottom"/>
    </xf>
    <xf numFmtId="0" fontId="0" fillId="8" borderId="31" applyNumberFormat="0" applyFont="1" applyFill="1" applyBorder="1" applyAlignment="1" applyProtection="0">
      <alignment vertical="bottom"/>
    </xf>
    <xf numFmtId="1" fontId="6" fillId="8" borderId="45" applyNumberFormat="1" applyFont="1" applyFill="1" applyBorder="1" applyAlignment="1" applyProtection="0">
      <alignment horizontal="center" vertical="bottom"/>
    </xf>
    <xf numFmtId="61" fontId="6" fillId="8" borderId="46" applyNumberFormat="1" applyFont="1" applyFill="1" applyBorder="1" applyAlignment="1" applyProtection="0">
      <alignment horizontal="center" vertical="bottom"/>
    </xf>
    <xf numFmtId="0" fontId="6" fillId="8" borderId="70" applyNumberFormat="1" applyFont="1" applyFill="1" applyBorder="1" applyAlignment="1" applyProtection="0">
      <alignment horizontal="center" vertical="bottom"/>
    </xf>
    <xf numFmtId="9" fontId="6" fillId="8" borderId="71" applyNumberFormat="1" applyFont="1" applyFill="1" applyBorder="1" applyAlignment="1" applyProtection="0">
      <alignment horizontal="center" vertical="bottom"/>
    </xf>
    <xf numFmtId="65" fontId="5" fillId="8" borderId="72" applyNumberFormat="1" applyFont="1" applyFill="1" applyBorder="1" applyAlignment="1" applyProtection="0">
      <alignment horizontal="center" vertical="bottom"/>
    </xf>
    <xf numFmtId="2" fontId="5" fillId="8" borderId="73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d9eeb"/>
      <rgbColor rgb="ff007f00"/>
      <rgbColor rgb="ffa7c0de"/>
      <rgbColor rgb="ffd9d9d9"/>
      <rgbColor rgb="ff93c47d"/>
      <rgbColor rgb="ffc9daf8"/>
      <rgbColor rgb="ffefefef"/>
      <rgbColor rgb="ffffffff"/>
      <rgbColor rgb="ffaaaaaa"/>
      <rgbColor rgb="fffcfe0c"/>
      <rgbColor rgb="ffdddddd"/>
      <rgbColor rgb="ffa7a7a7"/>
      <rgbColor rgb="fffcff09"/>
      <rgbColor rgb="ff007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9"/>
  <sheetViews>
    <sheetView workbookViewId="0" showGridLines="0" defaultGridColor="1"/>
  </sheetViews>
  <sheetFormatPr defaultColWidth="14.5" defaultRowHeight="15.75" customHeight="1" outlineLevelRow="0" outlineLevelCol="0"/>
  <cols>
    <col min="1" max="1" width="4.17969" style="1" customWidth="1"/>
    <col min="2" max="2" width="14" style="1" customWidth="1"/>
    <col min="3" max="3" width="16.3516" style="1" customWidth="1"/>
    <col min="4" max="4" width="16.5" style="1" customWidth="1"/>
    <col min="5" max="5" width="13" style="1" customWidth="1"/>
    <col min="6" max="6" hidden="1" width="14.5" style="1" customWidth="1"/>
    <col min="7" max="7" width="1.85156" style="1" customWidth="1"/>
    <col min="8" max="8" width="14.6719" style="1" customWidth="1"/>
    <col min="9" max="9" width="13.3516" style="1" customWidth="1"/>
    <col min="10" max="10" width="14" style="1" customWidth="1"/>
    <col min="11" max="11" width="13.3516" style="1" customWidth="1"/>
    <col min="12" max="12" width="16.6172" style="1" customWidth="1"/>
    <col min="13" max="13" width="7.35156" style="1" customWidth="1"/>
    <col min="14" max="16384" width="14.5" style="1" customWidth="1"/>
  </cols>
  <sheetData>
    <row r="1" ht="30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  <c r="G1" s="5"/>
      <c r="H1" t="s" s="3">
        <v>5</v>
      </c>
      <c r="I1" t="s" s="3">
        <v>6</v>
      </c>
      <c r="J1" t="s" s="3">
        <v>7</v>
      </c>
      <c r="K1" t="s" s="3">
        <v>8</v>
      </c>
      <c r="L1" t="s" s="6">
        <v>9</v>
      </c>
      <c r="M1" s="7"/>
    </row>
    <row r="2" ht="18.75" customHeight="1">
      <c r="A2" s="8"/>
      <c r="B2" s="9">
        <v>0.7</v>
      </c>
      <c r="C2" s="10">
        <v>5000</v>
      </c>
      <c r="D2" s="11">
        <f>SUM(I2*L2)</f>
        <v>15238.0952380952</v>
      </c>
      <c r="E2" s="11">
        <f>D2/4.3</f>
        <v>3543.743078626790</v>
      </c>
      <c r="F2" s="12">
        <f>QUOTIENT(C2,24)</f>
        <v>208</v>
      </c>
      <c r="G2" s="13"/>
      <c r="H2" s="14">
        <f>SUM(C2/5)</f>
        <v>1000</v>
      </c>
      <c r="I2" s="15">
        <f>SUM(C2,H2)</f>
        <v>6000</v>
      </c>
      <c r="J2" s="15">
        <f>SUM(I2*12)</f>
        <v>72000</v>
      </c>
      <c r="K2" s="16">
        <f>12*D2</f>
        <v>182857.142857142</v>
      </c>
      <c r="L2" s="17">
        <f>1/($B2*$E$5*$E$6)</f>
        <v>2.53968253968254</v>
      </c>
      <c r="M2" s="7"/>
    </row>
    <row r="3" ht="9" customHeight="1">
      <c r="A3" s="18"/>
      <c r="B3" s="19"/>
      <c r="C3" s="19"/>
      <c r="D3" s="20"/>
      <c r="E3" s="20"/>
      <c r="F3" s="21"/>
      <c r="G3" s="22"/>
      <c r="H3" s="20"/>
      <c r="I3" s="20"/>
      <c r="J3" s="19"/>
      <c r="K3" s="20"/>
      <c r="L3" s="23"/>
      <c r="M3" s="7"/>
    </row>
    <row r="4" ht="10" customHeight="1">
      <c r="A4" s="24"/>
      <c r="B4" s="24"/>
      <c r="C4" s="25"/>
      <c r="D4" s="25"/>
      <c r="E4" s="25"/>
      <c r="F4" s="26"/>
      <c r="G4" s="27"/>
      <c r="H4" s="25"/>
      <c r="I4" s="25"/>
      <c r="J4" s="28"/>
      <c r="K4" s="25"/>
      <c r="L4" s="29"/>
      <c r="M4" s="30"/>
    </row>
    <row r="5" ht="19" customHeight="1">
      <c r="A5" t="s" s="31">
        <v>10</v>
      </c>
      <c r="B5" s="32"/>
      <c r="C5" s="33">
        <f>$E$2</f>
        <v>3543.743078626790</v>
      </c>
      <c r="D5" t="s" s="34">
        <v>11</v>
      </c>
      <c r="E5" s="35">
        <v>0.75</v>
      </c>
      <c r="F5" s="36"/>
      <c r="G5" s="37"/>
      <c r="H5" t="s" s="38">
        <v>12</v>
      </c>
      <c r="I5" t="s" s="39">
        <v>13</v>
      </c>
      <c r="J5" t="s" s="40">
        <v>14</v>
      </c>
      <c r="K5" t="s" s="39">
        <v>15</v>
      </c>
      <c r="L5" t="s" s="41">
        <v>16</v>
      </c>
      <c r="M5" s="42"/>
    </row>
    <row r="6" ht="18" customHeight="1">
      <c r="A6" t="s" s="43">
        <v>17</v>
      </c>
      <c r="B6" s="44"/>
      <c r="C6" s="45">
        <v>1100</v>
      </c>
      <c r="D6" t="s" s="46">
        <v>18</v>
      </c>
      <c r="E6" s="47">
        <v>0.75</v>
      </c>
      <c r="F6" s="48"/>
      <c r="G6" s="37"/>
      <c r="H6" s="49"/>
      <c r="I6" s="50">
        <v>16</v>
      </c>
      <c r="J6" s="50">
        <v>50</v>
      </c>
      <c r="K6" t="s" s="51">
        <v>19</v>
      </c>
      <c r="L6" s="52">
        <v>4.5</v>
      </c>
      <c r="M6" s="53"/>
    </row>
    <row r="7" ht="18" customHeight="1">
      <c r="A7" t="s" s="54">
        <v>20</v>
      </c>
      <c r="B7" s="55"/>
      <c r="C7" s="56">
        <v>1.25</v>
      </c>
      <c r="D7" t="s" s="46">
        <v>21</v>
      </c>
      <c r="E7" s="57">
        <f>$B$2</f>
        <v>0.7</v>
      </c>
      <c r="F7" s="58"/>
      <c r="G7" s="37"/>
      <c r="H7" s="59"/>
      <c r="I7" s="60"/>
      <c r="J7" s="61">
        <f>$J$6/$L$6*L7</f>
        <v>61.1111111111111</v>
      </c>
      <c r="K7" t="s" s="62">
        <v>22</v>
      </c>
      <c r="L7" s="52">
        <v>5.5</v>
      </c>
      <c r="M7" s="63"/>
    </row>
    <row r="8" ht="18" customHeight="1">
      <c r="A8" s="64"/>
      <c r="B8" s="65"/>
      <c r="C8" s="66"/>
      <c r="D8" s="67"/>
      <c r="E8" s="68"/>
      <c r="F8" s="58"/>
      <c r="G8" s="37"/>
      <c r="H8" s="59"/>
      <c r="I8" s="69"/>
      <c r="J8" s="61">
        <f>$J$6/$L$6*L8</f>
        <v>83.3333333333333</v>
      </c>
      <c r="K8" t="s" s="62">
        <v>23</v>
      </c>
      <c r="L8" s="52">
        <v>7.5</v>
      </c>
      <c r="M8" s="70"/>
    </row>
    <row r="9" ht="18" customHeight="1">
      <c r="A9" s="71"/>
      <c r="B9" s="72"/>
      <c r="C9" s="73"/>
      <c r="D9" t="s" s="74">
        <v>24</v>
      </c>
      <c r="E9" s="75">
        <f>$E$2/C6</f>
        <v>3.22158461693345</v>
      </c>
      <c r="F9" s="58"/>
      <c r="G9" s="37"/>
      <c r="H9" s="76"/>
      <c r="I9" s="77"/>
      <c r="J9" s="61">
        <f>$J$6/$L$6*L9</f>
        <v>111.111111111111</v>
      </c>
      <c r="K9" t="s" s="62">
        <v>25</v>
      </c>
      <c r="L9" s="52">
        <v>10</v>
      </c>
      <c r="M9" s="70"/>
    </row>
    <row r="10" ht="18" customHeight="1">
      <c r="A10" s="78"/>
      <c r="B10" t="s" s="79">
        <v>26</v>
      </c>
      <c r="C10" s="80"/>
      <c r="D10" t="s" s="81">
        <v>27</v>
      </c>
      <c r="E10" s="82">
        <f>E9/C7</f>
        <v>2.57726769354676</v>
      </c>
      <c r="F10" s="36"/>
      <c r="G10" s="37"/>
      <c r="H10" s="76"/>
      <c r="I10" s="77"/>
      <c r="J10" s="61">
        <f>$J$6/$L$6*L10</f>
        <v>133.333333333333</v>
      </c>
      <c r="K10" t="s" s="62">
        <v>28</v>
      </c>
      <c r="L10" s="52">
        <v>12</v>
      </c>
      <c r="M10" s="83"/>
    </row>
    <row r="11" ht="19" customHeight="1">
      <c r="A11" s="84"/>
      <c r="B11" t="s" s="85">
        <v>29</v>
      </c>
      <c r="C11" s="86">
        <v>6.4</v>
      </c>
      <c r="D11" t="s" s="81">
        <v>30</v>
      </c>
      <c r="E11" s="47">
        <v>0.4</v>
      </c>
      <c r="F11" s="58"/>
      <c r="G11" s="87"/>
      <c r="H11" s="88"/>
      <c r="I11" s="89"/>
      <c r="J11" s="90">
        <f>$J$6/$L$6*L11</f>
        <v>166.666666666667</v>
      </c>
      <c r="K11" s="91">
        <v>0.5</v>
      </c>
      <c r="L11" s="92">
        <v>15</v>
      </c>
      <c r="M11" s="93"/>
    </row>
    <row r="12" ht="20" customHeight="1">
      <c r="A12" s="71"/>
      <c r="B12" t="s" s="85">
        <v>31</v>
      </c>
      <c r="C12" s="94">
        <v>0.6</v>
      </c>
      <c r="D12" t="s" s="95">
        <v>32</v>
      </c>
      <c r="E12" s="96">
        <f>E10/E11</f>
        <v>6.4431692338669</v>
      </c>
      <c r="F12" s="48"/>
      <c r="G12" s="42"/>
      <c r="H12" s="97"/>
      <c r="I12" s="97"/>
      <c r="J12" s="97"/>
      <c r="K12" s="97"/>
      <c r="L12" s="98"/>
      <c r="M12" s="99"/>
    </row>
    <row r="13" ht="34" customHeight="1">
      <c r="A13" s="71"/>
      <c r="B13" t="s" s="100">
        <v>33</v>
      </c>
      <c r="C13" s="101">
        <f>C11*C12*C7*C6*E5*E6*E7*4.3</f>
        <v>8939.700000000001</v>
      </c>
      <c r="D13" t="s" s="81">
        <v>34</v>
      </c>
      <c r="E13" s="47">
        <v>0.75</v>
      </c>
      <c r="F13" s="36"/>
      <c r="G13" s="37"/>
      <c r="H13" t="s" s="102">
        <v>35</v>
      </c>
      <c r="I13" t="s" s="103">
        <v>36</v>
      </c>
      <c r="J13" t="s" s="104">
        <v>15</v>
      </c>
      <c r="K13" t="s" s="105">
        <v>37</v>
      </c>
      <c r="L13" t="s" s="106">
        <v>38</v>
      </c>
      <c r="M13" t="s" s="107">
        <v>39</v>
      </c>
    </row>
    <row r="14" ht="18" customHeight="1">
      <c r="A14" s="71"/>
      <c r="B14" s="71"/>
      <c r="C14" s="108"/>
      <c r="D14" t="s" s="109">
        <v>40</v>
      </c>
      <c r="E14" s="110">
        <f>E12/E13</f>
        <v>8.590892311822531</v>
      </c>
      <c r="F14" s="36"/>
      <c r="G14" s="37"/>
      <c r="H14" s="111">
        <f>($E$14/$I$6)*$J6</f>
        <v>26.8465384744454</v>
      </c>
      <c r="I14" s="112">
        <f>(ROUND(H14,0)*7.99+5)</f>
        <v>220.73</v>
      </c>
      <c r="J14" t="s" s="113">
        <v>19</v>
      </c>
      <c r="K14" s="114">
        <f>$C$2/(4.3*I14)</f>
        <v>5.26793230496271</v>
      </c>
      <c r="L14" s="115">
        <f>$E$14/M14</f>
        <v>8.590892311822531</v>
      </c>
      <c r="M14" s="116">
        <v>1</v>
      </c>
    </row>
    <row r="15" ht="18" customHeight="1">
      <c r="A15" s="71"/>
      <c r="B15" s="71"/>
      <c r="C15" s="117"/>
      <c r="D15" s="118"/>
      <c r="E15" s="119"/>
      <c r="F15" s="120"/>
      <c r="G15" s="121"/>
      <c r="H15" s="122">
        <f>($E$14/$I$6)*$J7</f>
        <v>32.812435913211</v>
      </c>
      <c r="I15" s="112">
        <f>(ROUND(H15,0)*6.99+5)</f>
        <v>235.67</v>
      </c>
      <c r="J15" t="s" s="113">
        <v>22</v>
      </c>
      <c r="K15" s="114">
        <f>$C$2/(4.3*I15)</f>
        <v>4.93397843456706</v>
      </c>
      <c r="L15" s="115">
        <f>$E$14/M15</f>
        <v>10.4999794922275</v>
      </c>
      <c r="M15" s="123">
        <f>$M$14*$L$6/L7</f>
        <v>0.818181818181818</v>
      </c>
    </row>
    <row r="16" ht="18" customHeight="1">
      <c r="A16" s="71"/>
      <c r="B16" s="71"/>
      <c r="C16" s="117"/>
      <c r="D16" s="124"/>
      <c r="E16" s="125"/>
      <c r="F16" s="120"/>
      <c r="G16" s="121"/>
      <c r="H16" s="122">
        <f>($E$14/$I$6)*$J8</f>
        <v>44.7442307907423</v>
      </c>
      <c r="I16" s="112">
        <f>(ROUND(H16,0)*5.99+5)</f>
        <v>274.55</v>
      </c>
      <c r="J16" t="s" s="113">
        <v>23</v>
      </c>
      <c r="K16" s="114">
        <f>$C$2/(4.3*I16)</f>
        <v>4.23526023556517</v>
      </c>
      <c r="L16" s="115">
        <f>$E$14/M16</f>
        <v>14.3181538530376</v>
      </c>
      <c r="M16" s="123">
        <f>$M$14*$L$6/L8</f>
        <v>0.6</v>
      </c>
    </row>
    <row r="17" ht="18" customHeight="1">
      <c r="A17" s="71"/>
      <c r="B17" s="126"/>
      <c r="C17" s="127"/>
      <c r="D17" s="127"/>
      <c r="E17" s="127"/>
      <c r="F17" s="128"/>
      <c r="G17" s="121"/>
      <c r="H17" s="122">
        <f>($E$14/$I$6)*$J9</f>
        <v>59.6589743876564</v>
      </c>
      <c r="I17" s="112">
        <f>(ROUND(H17,0)*3.99+5)</f>
        <v>244.4</v>
      </c>
      <c r="J17" t="s" s="113">
        <v>25</v>
      </c>
      <c r="K17" s="114">
        <f>$C$2/(4.3*I17)</f>
        <v>4.75773607886423</v>
      </c>
      <c r="L17" s="115">
        <f>$E$14/M17</f>
        <v>19.0908718040501</v>
      </c>
      <c r="M17" s="123">
        <f>$M$14*$L$6/L9</f>
        <v>0.45</v>
      </c>
    </row>
    <row r="18" ht="18" customHeight="1">
      <c r="A18" s="129"/>
      <c r="B18" t="s" s="130">
        <v>41</v>
      </c>
      <c r="C18" s="32"/>
      <c r="D18" s="32"/>
      <c r="E18" s="131"/>
      <c r="F18" s="36"/>
      <c r="G18" s="37"/>
      <c r="H18" s="122">
        <f>($E$14/$I$6)*$J10</f>
        <v>71.5907692651876</v>
      </c>
      <c r="I18" s="112">
        <f>(ROUND(H18,0)*1.99+5)</f>
        <v>148.28</v>
      </c>
      <c r="J18" t="s" s="113">
        <v>28</v>
      </c>
      <c r="K18" s="114">
        <f>$C$2/(4.3*I18)</f>
        <v>7.84185795572173</v>
      </c>
      <c r="L18" s="115">
        <f>$E$14/M18</f>
        <v>22.9090461648601</v>
      </c>
      <c r="M18" s="123">
        <f>$M$14*$L$6/L10</f>
        <v>0.375</v>
      </c>
    </row>
    <row r="19" ht="19" customHeight="1">
      <c r="A19" s="129"/>
      <c r="B19" t="s" s="132">
        <v>42</v>
      </c>
      <c r="C19" s="133"/>
      <c r="D19" s="133"/>
      <c r="E19" s="134"/>
      <c r="F19" s="36"/>
      <c r="G19" s="37"/>
      <c r="H19" s="135">
        <f>($E$14/$I$6)*$J11</f>
        <v>89.4884615814849</v>
      </c>
      <c r="I19" s="136">
        <f>(ROUND(H19,0)*0.5+5)</f>
        <v>49.5</v>
      </c>
      <c r="J19" s="137">
        <v>0.5</v>
      </c>
      <c r="K19" s="138">
        <f>$C$2/(4.3*I19)</f>
        <v>23.4907211651398</v>
      </c>
      <c r="L19" s="139">
        <f>$E$14/M19</f>
        <v>28.6363077060751</v>
      </c>
      <c r="M19" s="140">
        <f>$M$14*$L$6/L11</f>
        <v>0.3</v>
      </c>
    </row>
  </sheetData>
  <mergeCells count="6">
    <mergeCell ref="H5:H6"/>
    <mergeCell ref="B19:E19"/>
    <mergeCell ref="B18:E18"/>
    <mergeCell ref="A5:B5"/>
    <mergeCell ref="A6:B6"/>
    <mergeCell ref="A7:B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